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30" activeTab="0"/>
  </bookViews>
  <sheets>
    <sheet name="DADOS e Estimativa" sheetId="1" r:id="rId1"/>
    <sheet name="Planilha1" sheetId="2" r:id="rId2"/>
    <sheet name="Cálculo da Estimativa" sheetId="3" state="hidden" r:id="rId3"/>
  </sheets>
  <definedNames>
    <definedName name="_xlnm.Print_Area" localSheetId="2">'Cálculo da Estimativa'!$A$1:$K$11</definedName>
    <definedName name="_xlnm.Print_Area" localSheetId="0">'DADOS e Estimativa'!$A$1:$N$21</definedName>
    <definedName name="Excel_BuiltIn_Print_Area" localSheetId="2">'DADOS e Estimativa'!$A$10:$M$22</definedName>
    <definedName name="Excel_BuiltIn_Print_Area" localSheetId="0">'DADOS e Estimativa'!$A$1:$N$5</definedName>
    <definedName name="Excel_BuiltIn_Print_Area_2_1">'Cálculo da Estimativa'!$A$1:$K$13</definedName>
    <definedName name="Excel_BuiltIn_Print_Titles" localSheetId="2">'Cálculo da Estimativa'!$A$1:$HR$4</definedName>
    <definedName name="Excel_BuiltIn_Print_Titles" localSheetId="0">'DADOS e Estimativa'!$A$1:$HS$4</definedName>
    <definedName name="_xlnm.Print_Titles" localSheetId="2">'Cálculo da Estimativa'!$1:$4</definedName>
  </definedNames>
  <calcPr fullCalcOnLoad="1"/>
</workbook>
</file>

<file path=xl/sharedStrings.xml><?xml version="1.0" encoding="utf-8"?>
<sst xmlns="http://schemas.openxmlformats.org/spreadsheetml/2006/main" count="84" uniqueCount="37">
  <si>
    <t>Média ( - )</t>
  </si>
  <si>
    <t>Média ( + )</t>
  </si>
  <si>
    <t>It.</t>
  </si>
  <si>
    <t>Descrição</t>
  </si>
  <si>
    <t>Média</t>
  </si>
  <si>
    <t>Desvio</t>
  </si>
  <si>
    <t>D. Padrão</t>
  </si>
  <si>
    <t>fls:</t>
  </si>
  <si>
    <t>Aritmética</t>
  </si>
  <si>
    <t>Padrão</t>
  </si>
  <si>
    <t>Mínimo</t>
  </si>
  <si>
    <t>Máximo</t>
  </si>
  <si>
    <t>Qtde</t>
  </si>
  <si>
    <t>Unidade</t>
  </si>
  <si>
    <t>Aceitável</t>
  </si>
  <si>
    <t>Valor</t>
  </si>
  <si>
    <t>Unitário Estimado</t>
  </si>
  <si>
    <t>Subtotal</t>
  </si>
  <si>
    <t>TOTAL ESTIMADO</t>
  </si>
  <si>
    <r>
      <t>*</t>
    </r>
    <r>
      <rPr>
        <sz val="10"/>
        <rFont val="Arial"/>
        <family val="2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</si>
  <si>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sz val="10"/>
        <rFont val="Arial"/>
        <family val="2"/>
      </rPr>
      <t xml:space="preserve">ou acima do </t>
    </r>
    <r>
      <rPr>
        <i/>
        <sz val="10"/>
        <rFont val="Arial"/>
        <family val="2"/>
      </rPr>
      <t xml:space="preserve">Máximo Aceitável </t>
    </r>
    <r>
      <rPr>
        <sz val="10"/>
        <rFont val="Arial"/>
        <family val="2"/>
      </rPr>
      <t xml:space="preserve">após a análise do </t>
    </r>
    <r>
      <rPr>
        <i/>
        <sz val="10"/>
        <rFont val="Arial"/>
        <family val="2"/>
      </rPr>
      <t>Desvio Padrão</t>
    </r>
    <r>
      <rPr>
        <sz val="10"/>
        <rFont val="Arial"/>
        <family val="2"/>
      </rPr>
      <t>.</t>
    </r>
  </si>
  <si>
    <t>Item</t>
  </si>
  <si>
    <t>1</t>
  </si>
  <si>
    <t>2</t>
  </si>
  <si>
    <t>3</t>
  </si>
  <si>
    <t>unid.</t>
  </si>
  <si>
    <t>Fornecimento de sistema de energia secundparia UPS NoBreak modular, expansível e redundante com potência ativa mínima de 40kVa. Prazo de entrega: 45 dias corridos.</t>
  </si>
  <si>
    <t>Serviços de instalação física, ativação, mpvimentação e implantação do objeto, que deverá ser executada por técnicos do fabricante ou pela contratada. Prazo de instalação: 10 dias corridos.</t>
  </si>
  <si>
    <t>Serviços de manutenção preventiva, programada e corretiva por 30 meses após a emissão do Termo de Recebimento Definitivo.</t>
  </si>
  <si>
    <t>meses</t>
  </si>
  <si>
    <t>ÁPICE</t>
  </si>
  <si>
    <t>LEGRAND</t>
  </si>
  <si>
    <t>POWERTEC</t>
  </si>
  <si>
    <t>POWERBLADE</t>
  </si>
  <si>
    <t>Ata JFDF</t>
  </si>
  <si>
    <t>52v. e 55/56</t>
  </si>
  <si>
    <t>Fornecimento de sistema de energia secundária UPS NoBreak modular, expansível e redundante com potência ativa mínima de 40kVa. Prazo de entrega: 45 dias corridos.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</si>
</sst>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\-??_);_(@_)"/>
    <numFmt numFmtId="171" formatCode="_(* #,##0_);_(* \(#,##0\);_(* \-??_);_(@_)"/>
    <numFmt numFmtId="172" formatCode="[$R$-416]\ #,##0.00;[Red]\-[$R$-416]\ #,##0.00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171" fontId="0" fillId="0" borderId="0" xfId="6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70" fontId="2" fillId="0" borderId="25" xfId="60" applyFont="1" applyFill="1" applyBorder="1" applyAlignment="1" applyProtection="1">
      <alignment horizontal="right" vertical="center"/>
      <protection/>
    </xf>
    <xf numFmtId="170" fontId="0" fillId="0" borderId="25" xfId="60" applyFont="1" applyFill="1" applyBorder="1" applyAlignment="1" applyProtection="1">
      <alignment horizontal="right" vertical="center"/>
      <protection/>
    </xf>
    <xf numFmtId="170" fontId="0" fillId="0" borderId="0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171" fontId="0" fillId="0" borderId="26" xfId="60" applyNumberFormat="1" applyFont="1" applyFill="1" applyBorder="1" applyAlignment="1" applyProtection="1">
      <alignment/>
      <protection/>
    </xf>
    <xf numFmtId="0" fontId="2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right"/>
    </xf>
    <xf numFmtId="0" fontId="3" fillId="0" borderId="28" xfId="0" applyFont="1" applyBorder="1" applyAlignment="1">
      <alignment vertical="center" wrapText="1"/>
    </xf>
    <xf numFmtId="1" fontId="0" fillId="0" borderId="29" xfId="60" applyNumberFormat="1" applyFont="1" applyFill="1" applyBorder="1" applyAlignment="1" applyProtection="1">
      <alignment horizontal="center" vertical="center" wrapText="1"/>
      <protection/>
    </xf>
    <xf numFmtId="1" fontId="0" fillId="0" borderId="30" xfId="60" applyNumberFormat="1" applyFont="1" applyFill="1" applyBorder="1" applyAlignment="1" applyProtection="1">
      <alignment horizontal="center" vertical="center" wrapText="1"/>
      <protection/>
    </xf>
    <xf numFmtId="4" fontId="0" fillId="0" borderId="28" xfId="0" applyNumberForma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/>
    </xf>
    <xf numFmtId="0" fontId="0" fillId="0" borderId="31" xfId="0" applyBorder="1" applyAlignment="1">
      <alignment/>
    </xf>
    <xf numFmtId="171" fontId="2" fillId="0" borderId="31" xfId="60" applyNumberFormat="1" applyFont="1" applyFill="1" applyBorder="1" applyAlignment="1" applyProtection="1">
      <alignment/>
      <protection/>
    </xf>
    <xf numFmtId="0" fontId="4" fillId="33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2" fontId="2" fillId="33" borderId="33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1" fontId="2" fillId="0" borderId="0" xfId="6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34" xfId="0" applyNumberFormat="1" applyFont="1" applyBorder="1" applyAlignment="1">
      <alignment horizontal="center" vertical="center"/>
    </xf>
    <xf numFmtId="37" fontId="3" fillId="0" borderId="34" xfId="60" applyNumberFormat="1" applyFont="1" applyFill="1" applyBorder="1" applyAlignment="1" applyProtection="1">
      <alignment horizontal="center" vertical="center" wrapText="1"/>
      <protection/>
    </xf>
    <xf numFmtId="170" fontId="0" fillId="0" borderId="25" xfId="60" applyFont="1" applyFill="1" applyBorder="1" applyAlignment="1" applyProtection="1">
      <alignment horizontal="right" vertical="center"/>
      <protection/>
    </xf>
    <xf numFmtId="0" fontId="0" fillId="0" borderId="26" xfId="0" applyFont="1" applyBorder="1" applyAlignment="1">
      <alignment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2" fontId="5" fillId="33" borderId="35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" fontId="2" fillId="0" borderId="25" xfId="60" applyNumberFormat="1" applyFont="1" applyFill="1" applyBorder="1" applyAlignment="1" applyProtection="1">
      <alignment horizontal="center" vertical="center" wrapText="1"/>
      <protection/>
    </xf>
    <xf numFmtId="4" fontId="0" fillId="0" borderId="25" xfId="6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="90" zoomScaleNormal="90" zoomScaleSheetLayoutView="90" workbookViewId="0" topLeftCell="A1">
      <selection activeCell="C7" sqref="C7"/>
    </sheetView>
  </sheetViews>
  <sheetFormatPr defaultColWidth="9.140625" defaultRowHeight="12.75"/>
  <cols>
    <col min="1" max="1" width="4.57421875" style="0" customWidth="1"/>
    <col min="2" max="2" width="49.7109375" style="0" customWidth="1"/>
    <col min="3" max="3" width="7.140625" style="1" bestFit="1" customWidth="1"/>
    <col min="4" max="4" width="8.8515625" style="1" customWidth="1"/>
    <col min="5" max="6" width="12.57421875" style="0" customWidth="1"/>
    <col min="7" max="7" width="13.28125" style="0" customWidth="1"/>
    <col min="8" max="8" width="14.00390625" style="0" customWidth="1"/>
    <col min="9" max="9" width="13.8515625" style="0" customWidth="1"/>
    <col min="10" max="10" width="12.57421875" style="0" hidden="1" customWidth="1"/>
    <col min="11" max="11" width="12.57421875" style="0" customWidth="1"/>
    <col min="12" max="12" width="12.7109375" style="0" customWidth="1"/>
    <col min="13" max="13" width="12.28125" style="0" customWidth="1"/>
    <col min="14" max="15" width="12.7109375" style="0" customWidth="1"/>
    <col min="16" max="16" width="14.421875" style="0" customWidth="1"/>
    <col min="18" max="18" width="13.8515625" style="0" customWidth="1"/>
  </cols>
  <sheetData>
    <row r="1" spans="1:15" ht="12.75">
      <c r="A1" s="2"/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 t="s">
        <v>0</v>
      </c>
      <c r="N1" s="6" t="s">
        <v>1</v>
      </c>
      <c r="O1" s="7"/>
    </row>
    <row r="2" spans="1:15" ht="12.75">
      <c r="A2" s="8" t="s">
        <v>21</v>
      </c>
      <c r="B2" s="9" t="s">
        <v>3</v>
      </c>
      <c r="C2" s="10"/>
      <c r="D2" s="11"/>
      <c r="E2" s="13" t="s">
        <v>30</v>
      </c>
      <c r="F2" s="13" t="s">
        <v>31</v>
      </c>
      <c r="G2" s="13" t="s">
        <v>32</v>
      </c>
      <c r="H2" s="13" t="s">
        <v>33</v>
      </c>
      <c r="I2" s="13" t="s">
        <v>34</v>
      </c>
      <c r="J2" s="13"/>
      <c r="K2" s="13" t="s">
        <v>4</v>
      </c>
      <c r="L2" s="13" t="s">
        <v>5</v>
      </c>
      <c r="M2" s="13" t="s">
        <v>6</v>
      </c>
      <c r="N2" s="13" t="s">
        <v>6</v>
      </c>
      <c r="O2" s="7"/>
    </row>
    <row r="3" spans="1:15" ht="12.75">
      <c r="A3" s="8"/>
      <c r="B3" s="9"/>
      <c r="C3" s="10"/>
      <c r="D3" s="14" t="s">
        <v>7</v>
      </c>
      <c r="E3" s="13">
        <v>42</v>
      </c>
      <c r="F3" s="13" t="s">
        <v>35</v>
      </c>
      <c r="G3" s="13">
        <v>67</v>
      </c>
      <c r="H3" s="13">
        <v>70</v>
      </c>
      <c r="I3" s="13">
        <v>73</v>
      </c>
      <c r="J3" s="13"/>
      <c r="K3" s="13" t="s">
        <v>8</v>
      </c>
      <c r="L3" s="13" t="s">
        <v>9</v>
      </c>
      <c r="M3" s="13" t="s">
        <v>10</v>
      </c>
      <c r="N3" s="13" t="s">
        <v>11</v>
      </c>
      <c r="O3" s="7"/>
    </row>
    <row r="4" spans="1:16" ht="13.5" thickBot="1">
      <c r="A4" s="15"/>
      <c r="B4" s="16"/>
      <c r="C4" s="17" t="s">
        <v>12</v>
      </c>
      <c r="D4" s="18" t="s">
        <v>13</v>
      </c>
      <c r="E4" s="19"/>
      <c r="F4" s="19"/>
      <c r="G4" s="19"/>
      <c r="H4" s="19"/>
      <c r="I4" s="19"/>
      <c r="J4" s="19"/>
      <c r="K4" s="19"/>
      <c r="L4" s="19"/>
      <c r="M4" s="19" t="s">
        <v>14</v>
      </c>
      <c r="N4" s="19" t="s">
        <v>14</v>
      </c>
      <c r="O4" s="7"/>
      <c r="P4" s="20"/>
    </row>
    <row r="5" spans="1:17" ht="36">
      <c r="A5" s="44" t="s">
        <v>22</v>
      </c>
      <c r="B5" s="48" t="s">
        <v>36</v>
      </c>
      <c r="C5" s="49">
        <v>1</v>
      </c>
      <c r="D5" s="45" t="s">
        <v>25</v>
      </c>
      <c r="E5" s="46">
        <v>227000</v>
      </c>
      <c r="F5" s="46">
        <v>147000</v>
      </c>
      <c r="G5" s="46">
        <v>202240.42</v>
      </c>
      <c r="H5" s="46">
        <v>151958.04</v>
      </c>
      <c r="I5" s="46">
        <v>55500</v>
      </c>
      <c r="J5" s="22"/>
      <c r="K5" s="21">
        <f>IF(SUM(E5:J5)&gt;0,ROUND(AVERAGE(E5:J5),2),"")</f>
        <v>156739.69</v>
      </c>
      <c r="L5" s="21">
        <f>IF(COUNTA(E5:J5)=1,K5,(IF(SUM(E5:J5)&gt;0,ROUND(STDEV(E5:J5),2),"")))</f>
        <v>65905.29</v>
      </c>
      <c r="M5" s="22">
        <f>IF(SUM(K5:L5)&gt;0,K5-L5,"")</f>
        <v>90834.40000000001</v>
      </c>
      <c r="N5" s="22">
        <f>IF(SUM(K5:L5)&gt;0,SUM(K5:L5),"")</f>
        <v>222644.97999999998</v>
      </c>
      <c r="O5" s="23"/>
      <c r="P5" s="24"/>
      <c r="Q5" s="23"/>
    </row>
    <row r="6" spans="1:17" ht="48">
      <c r="A6" s="44" t="s">
        <v>23</v>
      </c>
      <c r="B6" s="48" t="s">
        <v>27</v>
      </c>
      <c r="C6" s="49">
        <v>1</v>
      </c>
      <c r="D6" s="45" t="s">
        <v>25</v>
      </c>
      <c r="E6" s="46">
        <v>30000</v>
      </c>
      <c r="F6" s="46"/>
      <c r="G6" s="46">
        <v>4990</v>
      </c>
      <c r="H6" s="46">
        <v>12100</v>
      </c>
      <c r="I6" s="46"/>
      <c r="J6" s="22"/>
      <c r="K6" s="21">
        <f>IF(SUM(E6:J6)&gt;0,ROUND(AVERAGE(E6:J6),2),"")</f>
        <v>15696.67</v>
      </c>
      <c r="L6" s="21">
        <f>IF(COUNTA(E6:J6)=1,K6,(IF(SUM(E6:J6)&gt;0,ROUND(STDEV(E6:J6),2),"")))</f>
        <v>12887.09</v>
      </c>
      <c r="M6" s="22">
        <f>IF(SUM(K6:L6)&gt;0,K6-L6,"")</f>
        <v>2809.58</v>
      </c>
      <c r="N6" s="22">
        <f>IF(SUM(K6:L6)&gt;0,SUM(K6:L6),"")</f>
        <v>28583.760000000002</v>
      </c>
      <c r="O6" s="23"/>
      <c r="P6" s="24"/>
      <c r="Q6" s="23"/>
    </row>
    <row r="7" spans="1:17" ht="36.75" thickBot="1">
      <c r="A7" s="44" t="s">
        <v>24</v>
      </c>
      <c r="B7" s="48" t="s">
        <v>28</v>
      </c>
      <c r="C7" s="49">
        <v>30</v>
      </c>
      <c r="D7" s="45" t="s">
        <v>29</v>
      </c>
      <c r="E7" s="46">
        <v>8500</v>
      </c>
      <c r="F7" s="46">
        <v>699</v>
      </c>
      <c r="G7" s="46">
        <v>1200</v>
      </c>
      <c r="H7" s="46">
        <v>800</v>
      </c>
      <c r="I7" s="46"/>
      <c r="J7" s="22"/>
      <c r="K7" s="21">
        <f>IF(SUM(E7:J7)&gt;0,ROUND(AVERAGE(E7:J7),2),"")</f>
        <v>2799.75</v>
      </c>
      <c r="L7" s="21">
        <f>IF(COUNTA(E7:J7)=1,K7,(IF(SUM(E7:J7)&gt;0,ROUND(STDEV(E7:J7),2),"")))</f>
        <v>3806.32</v>
      </c>
      <c r="M7" s="22">
        <f>IF(SUM(K7:L7)&gt;0,K7-L7,"")</f>
        <v>-1006.5700000000002</v>
      </c>
      <c r="N7" s="22">
        <f>IF(SUM(K7:L7)&gt;0,SUM(K7:L7),"")</f>
        <v>6606.07</v>
      </c>
      <c r="O7" s="23"/>
      <c r="P7" s="24"/>
      <c r="Q7" s="23"/>
    </row>
    <row r="8" spans="1:14" ht="13.5" thickTop="1">
      <c r="A8" s="25"/>
      <c r="B8" s="25"/>
      <c r="C8" s="26"/>
      <c r="D8" s="26"/>
      <c r="E8" s="47"/>
      <c r="F8" s="47"/>
      <c r="G8" s="47"/>
      <c r="H8" s="47"/>
      <c r="I8" s="47"/>
      <c r="J8" s="47"/>
      <c r="K8" s="25"/>
      <c r="L8" s="25"/>
      <c r="M8" s="25"/>
      <c r="N8" s="25"/>
    </row>
    <row r="9" ht="13.5" thickBot="1"/>
    <row r="10" spans="1:14" ht="12.75">
      <c r="A10" s="2"/>
      <c r="B10" s="3"/>
      <c r="C10" s="4"/>
      <c r="D10" s="5"/>
      <c r="E10" s="3">
        <f>IF('DADOS e Estimativa'!E1="","",'DADOS e Estimativa'!E1)</f>
      </c>
      <c r="F10" s="3">
        <f>IF('DADOS e Estimativa'!F1="","",'DADOS e Estimativa'!F1)</f>
      </c>
      <c r="G10" s="3">
        <f>IF('DADOS e Estimativa'!G1="","",'DADOS e Estimativa'!G1)</f>
      </c>
      <c r="H10" s="3">
        <f>IF('DADOS e Estimativa'!H1="","",'DADOS e Estimativa'!H1)</f>
      </c>
      <c r="I10" s="3">
        <f>IF('DADOS e Estimativa'!I1="","",'DADOS e Estimativa'!I1)</f>
      </c>
      <c r="J10" s="3">
        <f>IF('DADOS e Estimativa'!J1="","",'DADOS e Estimativa'!J1)</f>
      </c>
      <c r="K10" s="50"/>
      <c r="L10" s="50"/>
      <c r="M10" s="50"/>
      <c r="N10" s="50"/>
    </row>
    <row r="11" spans="1:14" ht="25.5">
      <c r="A11" s="8" t="s">
        <v>2</v>
      </c>
      <c r="B11" s="9" t="s">
        <v>3</v>
      </c>
      <c r="C11" s="10"/>
      <c r="D11" s="27"/>
      <c r="E11" s="12" t="str">
        <f>IF('DADOS e Estimativa'!E2="","",'DADOS e Estimativa'!E2)</f>
        <v>ÁPICE</v>
      </c>
      <c r="F11" s="12" t="str">
        <f>IF('DADOS e Estimativa'!F2="","",'DADOS e Estimativa'!F2)</f>
        <v>LEGRAND</v>
      </c>
      <c r="G11" s="12" t="str">
        <f>IF('DADOS e Estimativa'!G2="","",'DADOS e Estimativa'!G2)</f>
        <v>POWERTEC</v>
      </c>
      <c r="H11" s="12" t="str">
        <f>IF('DADOS e Estimativa'!H2="","",'DADOS e Estimativa'!H2)</f>
        <v>POWERBLADE</v>
      </c>
      <c r="I11" s="12" t="str">
        <f>IF('DADOS e Estimativa'!I2="","",'DADOS e Estimativa'!I2)</f>
        <v>Ata JFDF</v>
      </c>
      <c r="J11" s="12">
        <f>IF('DADOS e Estimativa'!J2="","",'DADOS e Estimativa'!J2)</f>
      </c>
      <c r="K11" s="51" t="s">
        <v>15</v>
      </c>
      <c r="L11" s="51"/>
      <c r="M11" s="51"/>
      <c r="N11" s="51"/>
    </row>
    <row r="12" spans="1:14" ht="12.75">
      <c r="A12" s="8"/>
      <c r="B12" s="9"/>
      <c r="C12" s="10"/>
      <c r="D12" s="28" t="str">
        <f>D3</f>
        <v>fls:</v>
      </c>
      <c r="E12" s="9">
        <f>IF('DADOS e Estimativa'!E3="","",'DADOS e Estimativa'!E3)</f>
        <v>42</v>
      </c>
      <c r="F12" s="9" t="str">
        <f>IF('DADOS e Estimativa'!F3="","",'DADOS e Estimativa'!F3)</f>
        <v>52v. e 55/56</v>
      </c>
      <c r="G12" s="9">
        <f>IF('DADOS e Estimativa'!G3="","",'DADOS e Estimativa'!G3)</f>
        <v>67</v>
      </c>
      <c r="H12" s="9">
        <f>IF('DADOS e Estimativa'!H3="","",'DADOS e Estimativa'!H3)</f>
        <v>70</v>
      </c>
      <c r="I12" s="9">
        <f>IF('DADOS e Estimativa'!I3="","",'DADOS e Estimativa'!I3)</f>
        <v>73</v>
      </c>
      <c r="J12" s="9">
        <f>IF('DADOS e Estimativa'!J3="","",'DADOS e Estimativa'!J3)</f>
      </c>
      <c r="K12" s="51" t="s">
        <v>16</v>
      </c>
      <c r="L12" s="51"/>
      <c r="M12" s="51" t="s">
        <v>17</v>
      </c>
      <c r="N12" s="51"/>
    </row>
    <row r="13" spans="1:14" ht="13.5" thickBot="1">
      <c r="A13" s="15"/>
      <c r="B13" s="16"/>
      <c r="C13" s="17" t="s">
        <v>12</v>
      </c>
      <c r="D13" s="18" t="s">
        <v>13</v>
      </c>
      <c r="E13" s="16">
        <f>IF('DADOS e Estimativa'!E4="","",'DADOS e Estimativa'!E4)</f>
      </c>
      <c r="F13" s="16">
        <f>IF('DADOS e Estimativa'!F4="","",'DADOS e Estimativa'!F4)</f>
      </c>
      <c r="G13" s="16">
        <f>IF('DADOS e Estimativa'!G4="","",'DADOS e Estimativa'!G4)</f>
      </c>
      <c r="H13" s="16">
        <f>IF('DADOS e Estimativa'!H4="","",'DADOS e Estimativa'!H4)</f>
      </c>
      <c r="I13" s="16">
        <f>IF('DADOS e Estimativa'!I4="","",'DADOS e Estimativa'!I4)</f>
      </c>
      <c r="J13" s="16">
        <f>IF('DADOS e Estimativa'!J4="","",'DADOS e Estimativa'!J4)</f>
      </c>
      <c r="K13" s="53"/>
      <c r="L13" s="53"/>
      <c r="M13" s="53"/>
      <c r="N13" s="53"/>
    </row>
    <row r="14" spans="1:14" ht="36">
      <c r="A14" s="44" t="str">
        <f>IF('DADOS e Estimativa'!A5="","",'DADOS e Estimativa'!A5)</f>
        <v>1</v>
      </c>
      <c r="B14" s="29" t="str">
        <f>IF('DADOS e Estimativa'!B5="","",'DADOS e Estimativa'!B5)</f>
        <v>Fornecimento de sistema de energia secundária UPS NoBreak modular, expansível e redundante com potência ativa mínima de 40kVa. Prazo de entrega: 45 dias corridos.</v>
      </c>
      <c r="C14" s="30">
        <f>IF('DADOS e Estimativa'!C5="","",'DADOS e Estimativa'!C5)</f>
        <v>1</v>
      </c>
      <c r="D14" s="31" t="str">
        <f>IF('DADOS e Estimativa'!D5="","",'DADOS e Estimativa'!D5)</f>
        <v>unid.</v>
      </c>
      <c r="E14" s="32" t="str">
        <f>IF('DADOS e Estimativa'!E5&gt;0,IF(AND('DADOS e Estimativa'!$M5&lt;='DADOS e Estimativa'!E5,'DADOS e Estimativa'!E5&lt;='DADOS e Estimativa'!$N5),'DADOS e Estimativa'!E5,"excluído*"),"")</f>
        <v>excluído*</v>
      </c>
      <c r="F14" s="32">
        <f>IF('DADOS e Estimativa'!F5&gt;0,IF(AND('DADOS e Estimativa'!$M5&lt;='DADOS e Estimativa'!F5,'DADOS e Estimativa'!F5&lt;='DADOS e Estimativa'!$N5),'DADOS e Estimativa'!F5,"excluído*"),"")</f>
        <v>147000</v>
      </c>
      <c r="G14" s="32">
        <f>IF('DADOS e Estimativa'!G5&gt;0,IF(AND('DADOS e Estimativa'!$M5&lt;='DADOS e Estimativa'!G5,'DADOS e Estimativa'!G5&lt;='DADOS e Estimativa'!$N5),'DADOS e Estimativa'!G5,"excluído*"),"")</f>
        <v>202240.42</v>
      </c>
      <c r="H14" s="32">
        <f>IF('DADOS e Estimativa'!H5&gt;0,IF(AND('DADOS e Estimativa'!$M5&lt;='DADOS e Estimativa'!H5,'DADOS e Estimativa'!H5&lt;='DADOS e Estimativa'!$N5),'DADOS e Estimativa'!H5,"excluído*"),"")</f>
        <v>151958.04</v>
      </c>
      <c r="I14" s="32" t="str">
        <f>IF('DADOS e Estimativa'!I5&gt;0,IF(AND('DADOS e Estimativa'!$M5&lt;='DADOS e Estimativa'!I5,'DADOS e Estimativa'!I5&lt;='DADOS e Estimativa'!$N5),'DADOS e Estimativa'!I5,"excluído*"),"")</f>
        <v>excluído*</v>
      </c>
      <c r="J14" s="32">
        <f>IF('DADOS e Estimativa'!J5&gt;0,IF(AND('DADOS e Estimativa'!$M5&lt;='DADOS e Estimativa'!J5,'DADOS e Estimativa'!J5&lt;='DADOS e Estimativa'!$N5),'DADOS e Estimativa'!J5,"excluído*"),"")</f>
      </c>
      <c r="K14" s="54">
        <f>IF(SUM(E14:J14)&gt;0,ROUND(AVERAGE(E14:J14),2),"")</f>
        <v>167066.15</v>
      </c>
      <c r="L14" s="54"/>
      <c r="M14" s="55">
        <f>IF(K14&lt;&gt;"",K14*C14,"")</f>
        <v>167066.15</v>
      </c>
      <c r="N14" s="55"/>
    </row>
    <row r="15" spans="1:14" ht="48">
      <c r="A15" s="44" t="str">
        <f>IF('DADOS e Estimativa'!A6="","",'DADOS e Estimativa'!A6)</f>
        <v>2</v>
      </c>
      <c r="B15" s="29" t="str">
        <f>IF('DADOS e Estimativa'!B6="","",'DADOS e Estimativa'!B6)</f>
        <v>Serviços de instalação física, ativação, mpvimentação e implantação do objeto, que deverá ser executada por técnicos do fabricante ou pela contratada. Prazo de instalação: 10 dias corridos.</v>
      </c>
      <c r="C15" s="30">
        <f>IF('DADOS e Estimativa'!C6="","",'DADOS e Estimativa'!C6)</f>
        <v>1</v>
      </c>
      <c r="D15" s="31" t="str">
        <f>IF('DADOS e Estimativa'!D6="","",'DADOS e Estimativa'!D6)</f>
        <v>unid.</v>
      </c>
      <c r="E15" s="32" t="str">
        <f>IF('DADOS e Estimativa'!E6&gt;0,IF(AND('DADOS e Estimativa'!$M6&lt;='DADOS e Estimativa'!E6,'DADOS e Estimativa'!E6&lt;='DADOS e Estimativa'!$N6),'DADOS e Estimativa'!E6,"excluído*"),"")</f>
        <v>excluído*</v>
      </c>
      <c r="F15" s="32">
        <f>IF('DADOS e Estimativa'!F6&gt;0,IF(AND('DADOS e Estimativa'!$M6&lt;='DADOS e Estimativa'!F6,'DADOS e Estimativa'!F6&lt;='DADOS e Estimativa'!$N6),'DADOS e Estimativa'!F6,"excluído*"),"")</f>
      </c>
      <c r="G15" s="32">
        <f>IF('DADOS e Estimativa'!G6&gt;0,IF(AND('DADOS e Estimativa'!$M6&lt;='DADOS e Estimativa'!G6,'DADOS e Estimativa'!G6&lt;='DADOS e Estimativa'!$N6),'DADOS e Estimativa'!G6,"excluído*"),"")</f>
        <v>4990</v>
      </c>
      <c r="H15" s="32">
        <f>IF('DADOS e Estimativa'!H6&gt;0,IF(AND('DADOS e Estimativa'!$M6&lt;='DADOS e Estimativa'!H6,'DADOS e Estimativa'!H6&lt;='DADOS e Estimativa'!$N6),'DADOS e Estimativa'!H6,"excluído*"),"")</f>
        <v>12100</v>
      </c>
      <c r="I15" s="32">
        <f>IF('DADOS e Estimativa'!I6&gt;0,IF(AND('DADOS e Estimativa'!$M6&lt;='DADOS e Estimativa'!I6,'DADOS e Estimativa'!I6&lt;='DADOS e Estimativa'!$N6),'DADOS e Estimativa'!I6,"excluído*"),"")</f>
      </c>
      <c r="J15" s="32">
        <f>IF('DADOS e Estimativa'!J6&gt;0,IF(AND('DADOS e Estimativa'!$M6&lt;='DADOS e Estimativa'!J6,'DADOS e Estimativa'!J6&lt;='DADOS e Estimativa'!$N6),'DADOS e Estimativa'!J6,"excluído*"),"")</f>
      </c>
      <c r="K15" s="54">
        <f>IF(SUM(E15:J15)&gt;0,ROUND(AVERAGE(E15:J15),2),"")</f>
        <v>8545</v>
      </c>
      <c r="L15" s="54"/>
      <c r="M15" s="55">
        <f>IF(K15&lt;&gt;"",K15*C15,"")</f>
        <v>8545</v>
      </c>
      <c r="N15" s="55"/>
    </row>
    <row r="16" spans="1:14" ht="36.75" thickBot="1">
      <c r="A16" s="44" t="str">
        <f>IF('DADOS e Estimativa'!A7="","",'DADOS e Estimativa'!A7)</f>
        <v>3</v>
      </c>
      <c r="B16" s="29" t="str">
        <f>IF('DADOS e Estimativa'!B7="","",'DADOS e Estimativa'!B7)</f>
        <v>Serviços de manutenção preventiva, programada e corretiva por 30 meses após a emissão do Termo de Recebimento Definitivo.</v>
      </c>
      <c r="C16" s="30">
        <f>IF('DADOS e Estimativa'!C7="","",'DADOS e Estimativa'!C7)</f>
        <v>30</v>
      </c>
      <c r="D16" s="31" t="str">
        <f>IF('DADOS e Estimativa'!D7="","",'DADOS e Estimativa'!D7)</f>
        <v>meses</v>
      </c>
      <c r="E16" s="32" t="str">
        <f>IF('DADOS e Estimativa'!E7&gt;0,IF(AND('DADOS e Estimativa'!$M7&lt;='DADOS e Estimativa'!E7,'DADOS e Estimativa'!E7&lt;='DADOS e Estimativa'!$N7),'DADOS e Estimativa'!E7,"excluído*"),"")</f>
        <v>excluído*</v>
      </c>
      <c r="F16" s="32">
        <f>IF('DADOS e Estimativa'!F7&gt;0,IF(AND('DADOS e Estimativa'!$M7&lt;='DADOS e Estimativa'!F7,'DADOS e Estimativa'!F7&lt;='DADOS e Estimativa'!$N7),'DADOS e Estimativa'!F7,"excluído*"),"")</f>
        <v>699</v>
      </c>
      <c r="G16" s="32">
        <f>IF('DADOS e Estimativa'!G7&gt;0,IF(AND('DADOS e Estimativa'!$M7&lt;='DADOS e Estimativa'!G7,'DADOS e Estimativa'!G7&lt;='DADOS e Estimativa'!$N7),'DADOS e Estimativa'!G7,"excluído*"),"")</f>
        <v>1200</v>
      </c>
      <c r="H16" s="32">
        <f>IF('DADOS e Estimativa'!H7&gt;0,IF(AND('DADOS e Estimativa'!$M7&lt;='DADOS e Estimativa'!H7,'DADOS e Estimativa'!H7&lt;='DADOS e Estimativa'!$N7),'DADOS e Estimativa'!H7,"excluído*"),"")</f>
        <v>800</v>
      </c>
      <c r="I16" s="32">
        <f>IF('DADOS e Estimativa'!I7&gt;0,IF(AND('DADOS e Estimativa'!$M7&lt;='DADOS e Estimativa'!I7,'DADOS e Estimativa'!I7&lt;='DADOS e Estimativa'!$N7),'DADOS e Estimativa'!I7,"excluído*"),"")</f>
      </c>
      <c r="J16" s="32">
        <f>IF('DADOS e Estimativa'!J7&gt;0,IF(AND('DADOS e Estimativa'!$M7&lt;='DADOS e Estimativa'!J7,'DADOS e Estimativa'!J7&lt;='DADOS e Estimativa'!$N7),'DADOS e Estimativa'!J7,"excluído*"),"")</f>
      </c>
      <c r="K16" s="54">
        <f>IF(SUM(E16:J16)&gt;0,ROUND(AVERAGE(E16:J16),2),"")</f>
        <v>899.67</v>
      </c>
      <c r="L16" s="54"/>
      <c r="M16" s="55">
        <f>IF(K16&lt;&gt;"",K16*C16,"")</f>
        <v>26990.1</v>
      </c>
      <c r="N16" s="55"/>
    </row>
    <row r="17" spans="1:14" ht="14.25" thickBot="1" thickTop="1">
      <c r="A17" s="33"/>
      <c r="B17" s="33"/>
      <c r="C17" s="34"/>
      <c r="D17" s="34"/>
      <c r="E17" s="33"/>
      <c r="F17" s="33"/>
      <c r="G17" s="33"/>
      <c r="H17" s="33"/>
      <c r="I17" s="33"/>
      <c r="J17" s="33"/>
      <c r="K17" s="33"/>
      <c r="L17" s="35"/>
      <c r="M17" s="33"/>
      <c r="N17" s="33"/>
    </row>
    <row r="18" spans="1:14" ht="19.5" thickBot="1" thickTop="1">
      <c r="A18" s="36" t="s">
        <v>18</v>
      </c>
      <c r="B18" s="37"/>
      <c r="C18" s="37"/>
      <c r="D18" s="37"/>
      <c r="E18" s="38"/>
      <c r="F18" s="38"/>
      <c r="G18" s="38"/>
      <c r="H18" s="38"/>
      <c r="I18" s="38"/>
      <c r="J18" s="38"/>
      <c r="K18" s="38"/>
      <c r="L18" s="38"/>
      <c r="M18" s="52">
        <f>SUM(M14:N16)</f>
        <v>202601.25</v>
      </c>
      <c r="N18" s="52"/>
    </row>
    <row r="19" spans="1:13" ht="12.75">
      <c r="A19" s="39"/>
      <c r="B19" s="39"/>
      <c r="C19" s="39"/>
      <c r="D19" s="39"/>
      <c r="E19" s="40"/>
      <c r="F19" s="40"/>
      <c r="G19" s="40"/>
      <c r="H19" s="40"/>
      <c r="I19" s="40"/>
      <c r="J19" s="40"/>
      <c r="K19" s="40"/>
      <c r="L19" s="39"/>
      <c r="M19" s="39"/>
    </row>
    <row r="20" spans="1:11" ht="12.75">
      <c r="A20" s="41" t="s">
        <v>19</v>
      </c>
      <c r="C20"/>
      <c r="D20"/>
      <c r="E20" s="1"/>
      <c r="F20" s="1"/>
      <c r="G20" s="1"/>
      <c r="H20" s="1"/>
      <c r="I20" s="1"/>
      <c r="J20" s="1"/>
      <c r="K20" s="1"/>
    </row>
    <row r="21" spans="1:11" ht="12.75">
      <c r="A21" s="42" t="s">
        <v>20</v>
      </c>
      <c r="B21" s="43"/>
      <c r="C21"/>
      <c r="D21"/>
      <c r="E21" s="1"/>
      <c r="F21" s="1"/>
      <c r="G21" s="1"/>
      <c r="H21" s="1"/>
      <c r="I21" s="1"/>
      <c r="J21" s="1"/>
      <c r="K21" s="1"/>
    </row>
  </sheetData>
  <sheetProtection selectLockedCells="1" selectUnlockedCells="1"/>
  <mergeCells count="15">
    <mergeCell ref="M18:N18"/>
    <mergeCell ref="K13:L13"/>
    <mergeCell ref="M13:N13"/>
    <mergeCell ref="K14:L14"/>
    <mergeCell ref="M14:N14"/>
    <mergeCell ref="K15:L15"/>
    <mergeCell ref="M15:N15"/>
    <mergeCell ref="K16:L16"/>
    <mergeCell ref="M16:N16"/>
    <mergeCell ref="K10:L10"/>
    <mergeCell ref="M10:N10"/>
    <mergeCell ref="K11:L11"/>
    <mergeCell ref="M11:N11"/>
    <mergeCell ref="K12:L12"/>
    <mergeCell ref="M12:N12"/>
  </mergeCells>
  <printOptions horizontalCentered="1" verticalCentered="1"/>
  <pageMargins left="0.39375" right="0.39375" top="0.9840277777777777" bottom="0.7875" header="0.5118055555555555" footer="0.39375"/>
  <pageSetup fitToHeight="1" fitToWidth="1" horizontalDpi="600" verticalDpi="600" orientation="landscape" paperSize="9" scale="74" r:id="rId1"/>
  <headerFooter alignWithMargins="0">
    <oddFooter xml:space="preserve">&amp;C&amp;"Arial,Itálico"Cálculo do Desvio Padrão para obtenção do Valor Mínimo e Máximo a serem aceitos na estimativa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K14" sqref="K14:L14"/>
    </sheetView>
  </sheetViews>
  <sheetFormatPr defaultColWidth="9.140625" defaultRowHeight="12.75"/>
  <cols>
    <col min="1" max="1" width="4.57421875" style="0" customWidth="1"/>
    <col min="2" max="2" width="49.7109375" style="0" customWidth="1"/>
    <col min="3" max="3" width="7.140625" style="1" bestFit="1" customWidth="1"/>
    <col min="4" max="4" width="8.8515625" style="1" customWidth="1"/>
    <col min="5" max="6" width="12.57421875" style="0" customWidth="1"/>
    <col min="7" max="7" width="13.28125" style="0" customWidth="1"/>
    <col min="8" max="8" width="14.00390625" style="0" customWidth="1"/>
    <col min="9" max="9" width="13.8515625" style="0" customWidth="1"/>
    <col min="10" max="10" width="12.57421875" style="0" hidden="1" customWidth="1"/>
    <col min="11" max="11" width="12.57421875" style="0" customWidth="1"/>
    <col min="12" max="12" width="12.7109375" style="0" customWidth="1"/>
    <col min="13" max="13" width="12.28125" style="0" customWidth="1"/>
    <col min="14" max="15" width="12.7109375" style="0" customWidth="1"/>
    <col min="16" max="16" width="14.421875" style="0" customWidth="1"/>
    <col min="18" max="18" width="13.8515625" style="0" customWidth="1"/>
  </cols>
  <sheetData>
    <row r="1" spans="1:15" ht="12.75">
      <c r="A1" s="2"/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 t="s">
        <v>0</v>
      </c>
      <c r="N1" s="6" t="s">
        <v>1</v>
      </c>
      <c r="O1" s="7"/>
    </row>
    <row r="2" spans="1:15" ht="12.75">
      <c r="A2" s="8" t="s">
        <v>21</v>
      </c>
      <c r="B2" s="9" t="s">
        <v>3</v>
      </c>
      <c r="C2" s="10"/>
      <c r="D2" s="11"/>
      <c r="E2" s="13" t="s">
        <v>30</v>
      </c>
      <c r="F2" s="13" t="s">
        <v>31</v>
      </c>
      <c r="G2" s="13" t="s">
        <v>32</v>
      </c>
      <c r="H2" s="13" t="s">
        <v>33</v>
      </c>
      <c r="I2" s="13" t="s">
        <v>34</v>
      </c>
      <c r="J2" s="13"/>
      <c r="K2" s="13" t="s">
        <v>4</v>
      </c>
      <c r="L2" s="13" t="s">
        <v>5</v>
      </c>
      <c r="M2" s="13" t="s">
        <v>6</v>
      </c>
      <c r="N2" s="13" t="s">
        <v>6</v>
      </c>
      <c r="O2" s="7"/>
    </row>
    <row r="3" spans="1:15" ht="12.75">
      <c r="A3" s="8"/>
      <c r="B3" s="9"/>
      <c r="C3" s="10"/>
      <c r="D3" s="14" t="s">
        <v>7</v>
      </c>
      <c r="E3" s="13">
        <v>42</v>
      </c>
      <c r="F3" s="13" t="s">
        <v>35</v>
      </c>
      <c r="G3" s="13">
        <v>67</v>
      </c>
      <c r="H3" s="13">
        <v>70</v>
      </c>
      <c r="I3" s="13">
        <v>73</v>
      </c>
      <c r="J3" s="13"/>
      <c r="K3" s="13" t="s">
        <v>8</v>
      </c>
      <c r="L3" s="13" t="s">
        <v>9</v>
      </c>
      <c r="M3" s="13" t="s">
        <v>10</v>
      </c>
      <c r="N3" s="13" t="s">
        <v>11</v>
      </c>
      <c r="O3" s="7"/>
    </row>
    <row r="4" spans="1:16" ht="13.5" thickBot="1">
      <c r="A4" s="15"/>
      <c r="B4" s="16"/>
      <c r="C4" s="17" t="s">
        <v>12</v>
      </c>
      <c r="D4" s="18" t="s">
        <v>13</v>
      </c>
      <c r="E4" s="19"/>
      <c r="F4" s="19"/>
      <c r="G4" s="19"/>
      <c r="H4" s="19"/>
      <c r="I4" s="19"/>
      <c r="J4" s="19"/>
      <c r="K4" s="19"/>
      <c r="L4" s="19"/>
      <c r="M4" s="19" t="s">
        <v>14</v>
      </c>
      <c r="N4" s="19" t="s">
        <v>14</v>
      </c>
      <c r="O4" s="7"/>
      <c r="P4" s="20"/>
    </row>
    <row r="5" spans="1:17" ht="36">
      <c r="A5" s="44" t="s">
        <v>22</v>
      </c>
      <c r="B5" s="48" t="s">
        <v>26</v>
      </c>
      <c r="C5" s="49">
        <v>1</v>
      </c>
      <c r="D5" s="45" t="s">
        <v>25</v>
      </c>
      <c r="E5" s="46">
        <v>257000</v>
      </c>
      <c r="F5" s="46">
        <v>147000</v>
      </c>
      <c r="G5" s="46">
        <f>202240.42+4990</f>
        <v>207230.42</v>
      </c>
      <c r="H5" s="46">
        <f>151958.04+12100</f>
        <v>164058.04</v>
      </c>
      <c r="I5" s="46">
        <v>55500</v>
      </c>
      <c r="J5" s="22"/>
      <c r="K5" s="21">
        <f>IF(SUM(E5:J5)&gt;0,ROUND(AVERAGE(E5:J5),2),"")</f>
        <v>166157.69</v>
      </c>
      <c r="L5" s="21">
        <f>IF(COUNTA(E5:J5)=1,K5,(IF(SUM(E5:J5)&gt;0,ROUND(STDEV(E5:J5),2),"")))</f>
        <v>75093.02</v>
      </c>
      <c r="M5" s="22">
        <f>IF(SUM(K5:L5)&gt;0,K5-L5,"")</f>
        <v>91064.67</v>
      </c>
      <c r="N5" s="22">
        <f>IF(SUM(K5:L5)&gt;0,SUM(K5:L5),"")</f>
        <v>241250.71000000002</v>
      </c>
      <c r="O5" s="23"/>
      <c r="P5" s="24"/>
      <c r="Q5" s="23"/>
    </row>
    <row r="6" spans="1:17" ht="48">
      <c r="A6" s="44" t="s">
        <v>23</v>
      </c>
      <c r="B6" s="48" t="s">
        <v>27</v>
      </c>
      <c r="C6" s="49">
        <v>1</v>
      </c>
      <c r="D6" s="45" t="s">
        <v>25</v>
      </c>
      <c r="E6" s="46"/>
      <c r="F6" s="46"/>
      <c r="G6" s="46"/>
      <c r="H6" s="46"/>
      <c r="I6" s="46"/>
      <c r="J6" s="22"/>
      <c r="K6" s="21">
        <f>IF(SUM(E6:J6)&gt;0,ROUND(AVERAGE(E6:J6),2),"")</f>
      </c>
      <c r="L6" s="21">
        <f>IF(COUNTA(E6:J6)=1,K6,(IF(SUM(E6:J6)&gt;0,ROUND(STDEV(E6:J6),2),"")))</f>
      </c>
      <c r="M6" s="22">
        <f>IF(SUM(K6:L6)&gt;0,K6-L6,"")</f>
      </c>
      <c r="N6" s="22">
        <f>IF(SUM(K6:L6)&gt;0,SUM(K6:L6),"")</f>
      </c>
      <c r="O6" s="23"/>
      <c r="P6" s="24"/>
      <c r="Q6" s="23"/>
    </row>
    <row r="7" spans="1:17" ht="36.75" thickBot="1">
      <c r="A7" s="44" t="s">
        <v>24</v>
      </c>
      <c r="B7" s="48" t="s">
        <v>28</v>
      </c>
      <c r="C7" s="49">
        <v>30</v>
      </c>
      <c r="D7" s="45" t="s">
        <v>29</v>
      </c>
      <c r="E7" s="46">
        <v>8500</v>
      </c>
      <c r="F7" s="46">
        <v>699</v>
      </c>
      <c r="G7" s="46">
        <v>1200</v>
      </c>
      <c r="H7" s="46">
        <v>800</v>
      </c>
      <c r="I7" s="46"/>
      <c r="J7" s="22"/>
      <c r="K7" s="21">
        <f>IF(SUM(E7:J7)&gt;0,ROUND(AVERAGE(E7:J7),2),"")</f>
        <v>2799.75</v>
      </c>
      <c r="L7" s="21">
        <f>IF(COUNTA(E7:J7)=1,K7,(IF(SUM(E7:J7)&gt;0,ROUND(STDEV(E7:J7),2),"")))</f>
        <v>3806.32</v>
      </c>
      <c r="M7" s="22">
        <f>IF(SUM(K7:L7)&gt;0,K7-L7,"")</f>
        <v>-1006.5700000000002</v>
      </c>
      <c r="N7" s="22">
        <f>IF(SUM(K7:L7)&gt;0,SUM(K7:L7),"")</f>
        <v>6606.07</v>
      </c>
      <c r="O7" s="23"/>
      <c r="P7" s="24"/>
      <c r="Q7" s="23"/>
    </row>
    <row r="8" spans="1:14" ht="13.5" thickTop="1">
      <c r="A8" s="25"/>
      <c r="B8" s="25"/>
      <c r="C8" s="26"/>
      <c r="D8" s="26"/>
      <c r="E8" s="47"/>
      <c r="F8" s="47"/>
      <c r="G8" s="47"/>
      <c r="H8" s="47"/>
      <c r="I8" s="47"/>
      <c r="J8" s="47"/>
      <c r="K8" s="25"/>
      <c r="L8" s="25"/>
      <c r="M8" s="25"/>
      <c r="N8" s="25"/>
    </row>
    <row r="9" ht="13.5" thickBot="1"/>
    <row r="10" spans="1:14" ht="12.75">
      <c r="A10" s="2"/>
      <c r="B10" s="3"/>
      <c r="C10" s="4"/>
      <c r="D10" s="5"/>
      <c r="E10" s="3">
        <f>IF(Planilha1!E1="","",Planilha1!E1)</f>
      </c>
      <c r="F10" s="3">
        <f>IF(Planilha1!F1="","",Planilha1!F1)</f>
      </c>
      <c r="G10" s="3">
        <f>IF(Planilha1!G1="","",Planilha1!G1)</f>
      </c>
      <c r="H10" s="3">
        <f>IF(Planilha1!H1="","",Planilha1!H1)</f>
      </c>
      <c r="I10" s="3">
        <f>IF(Planilha1!I1="","",Planilha1!I1)</f>
      </c>
      <c r="J10" s="3">
        <f>IF(Planilha1!J1="","",Planilha1!J1)</f>
      </c>
      <c r="K10" s="50"/>
      <c r="L10" s="50"/>
      <c r="M10" s="50"/>
      <c r="N10" s="50"/>
    </row>
    <row r="11" spans="1:14" ht="25.5">
      <c r="A11" s="8" t="s">
        <v>2</v>
      </c>
      <c r="B11" s="9" t="s">
        <v>3</v>
      </c>
      <c r="C11" s="10"/>
      <c r="D11" s="27"/>
      <c r="E11" s="12" t="str">
        <f>IF(Planilha1!E2="","",Planilha1!E2)</f>
        <v>ÁPICE</v>
      </c>
      <c r="F11" s="12" t="str">
        <f>IF(Planilha1!F2="","",Planilha1!F2)</f>
        <v>LEGRAND</v>
      </c>
      <c r="G11" s="12" t="str">
        <f>IF(Planilha1!G2="","",Planilha1!G2)</f>
        <v>POWERTEC</v>
      </c>
      <c r="H11" s="12" t="str">
        <f>IF(Planilha1!H2="","",Planilha1!H2)</f>
        <v>POWERBLADE</v>
      </c>
      <c r="I11" s="12" t="str">
        <f>IF(Planilha1!I2="","",Planilha1!I2)</f>
        <v>Ata JFDF</v>
      </c>
      <c r="J11" s="12">
        <f>IF(Planilha1!J2="","",Planilha1!J2)</f>
      </c>
      <c r="K11" s="51" t="s">
        <v>15</v>
      </c>
      <c r="L11" s="51"/>
      <c r="M11" s="51"/>
      <c r="N11" s="51"/>
    </row>
    <row r="12" spans="1:14" ht="12.75">
      <c r="A12" s="8"/>
      <c r="B12" s="9"/>
      <c r="C12" s="10"/>
      <c r="D12" s="28" t="str">
        <f>D3</f>
        <v>fls:</v>
      </c>
      <c r="E12" s="9">
        <f>IF(Planilha1!E3="","",Planilha1!E3)</f>
        <v>42</v>
      </c>
      <c r="F12" s="9" t="str">
        <f>IF(Planilha1!F3="","",Planilha1!F3)</f>
        <v>52v. e 55/56</v>
      </c>
      <c r="G12" s="9">
        <f>IF(Planilha1!G3="","",Planilha1!G3)</f>
        <v>67</v>
      </c>
      <c r="H12" s="9">
        <f>IF(Planilha1!H3="","",Planilha1!H3)</f>
        <v>70</v>
      </c>
      <c r="I12" s="9">
        <f>IF(Planilha1!I3="","",Planilha1!I3)</f>
        <v>73</v>
      </c>
      <c r="J12" s="9">
        <f>IF(Planilha1!J3="","",Planilha1!J3)</f>
      </c>
      <c r="K12" s="51" t="s">
        <v>16</v>
      </c>
      <c r="L12" s="51"/>
      <c r="M12" s="51" t="s">
        <v>17</v>
      </c>
      <c r="N12" s="51"/>
    </row>
    <row r="13" spans="1:14" ht="13.5" thickBot="1">
      <c r="A13" s="15"/>
      <c r="B13" s="16"/>
      <c r="C13" s="17" t="s">
        <v>12</v>
      </c>
      <c r="D13" s="18" t="s">
        <v>13</v>
      </c>
      <c r="E13" s="16">
        <f>IF(Planilha1!E4="","",Planilha1!E4)</f>
      </c>
      <c r="F13" s="16">
        <f>IF(Planilha1!F4="","",Planilha1!F4)</f>
      </c>
      <c r="G13" s="16">
        <f>IF(Planilha1!G4="","",Planilha1!G4)</f>
      </c>
      <c r="H13" s="16">
        <f>IF(Planilha1!H4="","",Planilha1!H4)</f>
      </c>
      <c r="I13" s="16">
        <f>IF(Planilha1!I4="","",Planilha1!I4)</f>
      </c>
      <c r="J13" s="16">
        <f>IF(Planilha1!J4="","",Planilha1!J4)</f>
      </c>
      <c r="K13" s="53"/>
      <c r="L13" s="53"/>
      <c r="M13" s="53"/>
      <c r="N13" s="53"/>
    </row>
    <row r="14" spans="1:14" ht="36">
      <c r="A14" s="44" t="str">
        <f>IF(Planilha1!A5="","",Planilha1!A5)</f>
        <v>1</v>
      </c>
      <c r="B14" s="29" t="str">
        <f>IF(Planilha1!B5="","",Planilha1!B5)</f>
        <v>Fornecimento de sistema de energia secundparia UPS NoBreak modular, expansível e redundante com potência ativa mínima de 40kVa. Prazo de entrega: 45 dias corridos.</v>
      </c>
      <c r="C14" s="30">
        <f>IF(Planilha1!C5="","",Planilha1!C5)</f>
        <v>1</v>
      </c>
      <c r="D14" s="31" t="str">
        <f>IF(Planilha1!D5="","",Planilha1!D5)</f>
        <v>unid.</v>
      </c>
      <c r="E14" s="32" t="str">
        <f>IF(Planilha1!E5&gt;0,IF(AND(Planilha1!$M5&lt;=Planilha1!E5,Planilha1!E5&lt;=Planilha1!$N5),Planilha1!E5,"excluído*"),"")</f>
        <v>excluído*</v>
      </c>
      <c r="F14" s="32">
        <f>IF(Planilha1!F5&gt;0,IF(AND(Planilha1!$M5&lt;=Planilha1!F5,Planilha1!F5&lt;=Planilha1!$N5),Planilha1!F5,"excluído*"),"")</f>
        <v>147000</v>
      </c>
      <c r="G14" s="32">
        <f>IF(Planilha1!G5&gt;0,IF(AND(Planilha1!$M5&lt;=Planilha1!G5,Planilha1!G5&lt;=Planilha1!$N5),Planilha1!G5,"excluído*"),"")</f>
        <v>207230.42</v>
      </c>
      <c r="H14" s="32">
        <f>IF(Planilha1!H5&gt;0,IF(AND(Planilha1!$M5&lt;=Planilha1!H5,Planilha1!H5&lt;=Planilha1!$N5),Planilha1!H5,"excluído*"),"")</f>
        <v>164058.04</v>
      </c>
      <c r="I14" s="32" t="str">
        <f>IF(Planilha1!I5&gt;0,IF(AND(Planilha1!$M5&lt;=Planilha1!I5,Planilha1!I5&lt;=Planilha1!$N5),Planilha1!I5,"excluído*"),"")</f>
        <v>excluído*</v>
      </c>
      <c r="J14" s="32">
        <f>IF(Planilha1!J5&gt;0,IF(AND(Planilha1!$M5&lt;=Planilha1!J5,Planilha1!J5&lt;=Planilha1!$N5),Planilha1!J5,"excluído*"),"")</f>
      </c>
      <c r="K14" s="54">
        <f>IF(SUM(E14:J14)&gt;0,ROUND(AVERAGE(E14:J14),2),"")</f>
        <v>172762.82</v>
      </c>
      <c r="L14" s="54"/>
      <c r="M14" s="55">
        <f>IF(K14&lt;&gt;"",K14*C14,"")</f>
        <v>172762.82</v>
      </c>
      <c r="N14" s="55"/>
    </row>
    <row r="15" spans="1:14" ht="48">
      <c r="A15" s="44" t="str">
        <f>IF(Planilha1!A6="","",Planilha1!A6)</f>
        <v>2</v>
      </c>
      <c r="B15" s="29" t="str">
        <f>IF(Planilha1!B6="","",Planilha1!B6)</f>
        <v>Serviços de instalação física, ativação, mpvimentação e implantação do objeto, que deverá ser executada por técnicos do fabricante ou pela contratada. Prazo de instalação: 10 dias corridos.</v>
      </c>
      <c r="C15" s="30">
        <f>IF(Planilha1!C6="","",Planilha1!C6)</f>
        <v>1</v>
      </c>
      <c r="D15" s="31" t="str">
        <f>IF(Planilha1!D6="","",Planilha1!D6)</f>
        <v>unid.</v>
      </c>
      <c r="E15" s="32">
        <f>IF(Planilha1!E6&gt;0,IF(AND(Planilha1!$M6&lt;=Planilha1!E6,Planilha1!E6&lt;=Planilha1!$N6),Planilha1!E6,"excluído*"),"")</f>
      </c>
      <c r="F15" s="32">
        <f>IF(Planilha1!F6&gt;0,IF(AND(Planilha1!$M6&lt;=Planilha1!F6,Planilha1!F6&lt;=Planilha1!$N6),Planilha1!F6,"excluído*"),"")</f>
      </c>
      <c r="G15" s="32">
        <f>IF(Planilha1!G6&gt;0,IF(AND(Planilha1!$M6&lt;=Planilha1!G6,Planilha1!G6&lt;=Planilha1!$N6),Planilha1!G6,"excluído*"),"")</f>
      </c>
      <c r="H15" s="32">
        <f>IF(Planilha1!H6&gt;0,IF(AND(Planilha1!$M6&lt;=Planilha1!H6,Planilha1!H6&lt;=Planilha1!$N6),Planilha1!H6,"excluído*"),"")</f>
      </c>
      <c r="I15" s="32">
        <f>IF(Planilha1!I6&gt;0,IF(AND(Planilha1!$M6&lt;=Planilha1!I6,Planilha1!I6&lt;=Planilha1!$N6),Planilha1!I6,"excluído*"),"")</f>
      </c>
      <c r="J15" s="32">
        <f>IF(Planilha1!J6&gt;0,IF(AND(Planilha1!$M6&lt;=Planilha1!J6,Planilha1!J6&lt;=Planilha1!$N6),Planilha1!J6,"excluído*"),"")</f>
      </c>
      <c r="K15" s="54">
        <f>IF(SUM(E15:J15)&gt;0,ROUND(AVERAGE(E15:J15),2),"")</f>
      </c>
      <c r="L15" s="54"/>
      <c r="M15" s="55">
        <f>IF(K15&lt;&gt;"",K15*C15,"")</f>
      </c>
      <c r="N15" s="55"/>
    </row>
    <row r="16" spans="1:14" ht="36.75" thickBot="1">
      <c r="A16" s="44" t="str">
        <f>IF(Planilha1!A7="","",Planilha1!A7)</f>
        <v>3</v>
      </c>
      <c r="B16" s="29" t="str">
        <f>IF(Planilha1!B7="","",Planilha1!B7)</f>
        <v>Serviços de manutenção preventiva, programada e corretiva por 30 meses após a emissão do Termo de Recebimento Definitivo.</v>
      </c>
      <c r="C16" s="30">
        <f>IF(Planilha1!C7="","",Planilha1!C7)</f>
        <v>30</v>
      </c>
      <c r="D16" s="31" t="str">
        <f>IF(Planilha1!D7="","",Planilha1!D7)</f>
        <v>meses</v>
      </c>
      <c r="E16" s="32" t="str">
        <f>IF(Planilha1!E7&gt;0,IF(AND(Planilha1!$M7&lt;=Planilha1!E7,Planilha1!E7&lt;=Planilha1!$N7),Planilha1!E7,"excluído*"),"")</f>
        <v>excluído*</v>
      </c>
      <c r="F16" s="32">
        <f>IF(Planilha1!F7&gt;0,IF(AND(Planilha1!$M7&lt;=Planilha1!F7,Planilha1!F7&lt;=Planilha1!$N7),Planilha1!F7,"excluído*"),"")</f>
        <v>699</v>
      </c>
      <c r="G16" s="32">
        <f>IF(Planilha1!G7&gt;0,IF(AND(Planilha1!$M7&lt;=Planilha1!G7,Planilha1!G7&lt;=Planilha1!$N7),Planilha1!G7,"excluído*"),"")</f>
        <v>1200</v>
      </c>
      <c r="H16" s="32">
        <f>IF(Planilha1!H7&gt;0,IF(AND(Planilha1!$M7&lt;=Planilha1!H7,Planilha1!H7&lt;=Planilha1!$N7),Planilha1!H7,"excluído*"),"")</f>
        <v>800</v>
      </c>
      <c r="I16" s="32">
        <f>IF(Planilha1!I7&gt;0,IF(AND(Planilha1!$M7&lt;=Planilha1!I7,Planilha1!I7&lt;=Planilha1!$N7),Planilha1!I7,"excluído*"),"")</f>
      </c>
      <c r="J16" s="32">
        <f>IF(Planilha1!J7&gt;0,IF(AND(Planilha1!$M7&lt;=Planilha1!J7,Planilha1!J7&lt;=Planilha1!$N7),Planilha1!J7,"excluído*"),"")</f>
      </c>
      <c r="K16" s="54">
        <f>IF(SUM(E16:J16)&gt;0,ROUND(AVERAGE(E16:J16),2),"")</f>
        <v>899.67</v>
      </c>
      <c r="L16" s="54"/>
      <c r="M16" s="55">
        <f>IF(K16&lt;&gt;"",K16*C16,"")</f>
        <v>26990.1</v>
      </c>
      <c r="N16" s="55"/>
    </row>
    <row r="17" spans="1:14" ht="14.25" thickBot="1" thickTop="1">
      <c r="A17" s="33"/>
      <c r="B17" s="33"/>
      <c r="C17" s="34"/>
      <c r="D17" s="34"/>
      <c r="E17" s="33"/>
      <c r="F17" s="33"/>
      <c r="G17" s="33"/>
      <c r="H17" s="33"/>
      <c r="I17" s="33"/>
      <c r="J17" s="33"/>
      <c r="K17" s="33"/>
      <c r="L17" s="35"/>
      <c r="M17" s="33"/>
      <c r="N17" s="33"/>
    </row>
    <row r="18" spans="1:14" ht="19.5" thickBot="1" thickTop="1">
      <c r="A18" s="36" t="s">
        <v>18</v>
      </c>
      <c r="B18" s="37"/>
      <c r="C18" s="37"/>
      <c r="D18" s="37"/>
      <c r="E18" s="38"/>
      <c r="F18" s="38"/>
      <c r="G18" s="38"/>
      <c r="H18" s="38"/>
      <c r="I18" s="38"/>
      <c r="J18" s="38"/>
      <c r="K18" s="38"/>
      <c r="L18" s="38"/>
      <c r="M18" s="52">
        <f>SUM(M14:N16)</f>
        <v>199752.92</v>
      </c>
      <c r="N18" s="52"/>
    </row>
    <row r="19" spans="1:13" ht="12.75">
      <c r="A19" s="39"/>
      <c r="B19" s="39"/>
      <c r="C19" s="39"/>
      <c r="D19" s="39"/>
      <c r="E19" s="40"/>
      <c r="F19" s="40"/>
      <c r="G19" s="40"/>
      <c r="H19" s="40"/>
      <c r="I19" s="40"/>
      <c r="J19" s="40"/>
      <c r="K19" s="40"/>
      <c r="L19" s="39"/>
      <c r="M19" s="39"/>
    </row>
    <row r="20" spans="1:11" ht="12.75">
      <c r="A20" s="41" t="s">
        <v>19</v>
      </c>
      <c r="C20"/>
      <c r="D20"/>
      <c r="E20" s="1"/>
      <c r="F20" s="1"/>
      <c r="G20" s="1"/>
      <c r="H20" s="1"/>
      <c r="I20" s="1"/>
      <c r="J20" s="1"/>
      <c r="K20" s="1"/>
    </row>
    <row r="21" spans="1:11" ht="12.75">
      <c r="A21" s="42" t="s">
        <v>20</v>
      </c>
      <c r="B21" s="43"/>
      <c r="C21"/>
      <c r="D21"/>
      <c r="E21" s="1"/>
      <c r="F21" s="1"/>
      <c r="G21" s="1"/>
      <c r="H21" s="1"/>
      <c r="I21" s="1"/>
      <c r="J21" s="1"/>
      <c r="K21" s="1"/>
    </row>
  </sheetData>
  <sheetProtection/>
  <mergeCells count="15">
    <mergeCell ref="K10:L10"/>
    <mergeCell ref="M10:N10"/>
    <mergeCell ref="K11:L11"/>
    <mergeCell ref="M11:N11"/>
    <mergeCell ref="K12:L12"/>
    <mergeCell ref="M12:N12"/>
    <mergeCell ref="K16:L16"/>
    <mergeCell ref="M16:N16"/>
    <mergeCell ref="M18:N18"/>
    <mergeCell ref="K13:L13"/>
    <mergeCell ref="M13:N13"/>
    <mergeCell ref="K14:L14"/>
    <mergeCell ref="M14:N14"/>
    <mergeCell ref="K15:L15"/>
    <mergeCell ref="M15:N1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I1:L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7" width="9.7109375" style="0" customWidth="1"/>
    <col min="8" max="8" width="12.57421875" style="0" customWidth="1"/>
    <col min="9" max="9" width="6.57421875" style="1" customWidth="1"/>
    <col min="10" max="10" width="4.140625" style="0" customWidth="1"/>
    <col min="11" max="11" width="18.57421875" style="0" customWidth="1"/>
    <col min="12" max="12" width="14.421875" style="0" customWidth="1"/>
    <col min="14" max="14" width="13.8515625" style="0" customWidth="1"/>
  </cols>
  <sheetData>
    <row r="1" spans="9:12" ht="12.75">
      <c r="I1"/>
      <c r="L1" s="7"/>
    </row>
    <row r="6" ht="14.25" customHeight="1"/>
    <row r="7" ht="25.5" customHeight="1"/>
    <row r="8" ht="4.5" customHeight="1"/>
  </sheetData>
  <sheetProtection selectLockedCells="1" selectUnlockedCells="1"/>
  <printOptions horizontalCentered="1" verticalCentered="1"/>
  <pageMargins left="0.39375" right="0.39375" top="0.9840277777777777" bottom="0.7875" header="0.5118055555555555" footer="0.39375"/>
  <pageSetup horizontalDpi="300" verticalDpi="300" orientation="landscape" paperSize="9" scale="90"/>
  <headerFooter alignWithMargins="0">
    <oddFooter>&amp;C&amp;"Arial,Itálico"Cálculo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Aguiar Rezende</dc:creator>
  <cp:keywords/>
  <dc:description/>
  <cp:lastModifiedBy>Christiano Ferreira</cp:lastModifiedBy>
  <cp:lastPrinted>2019-02-22T16:22:54Z</cp:lastPrinted>
  <dcterms:created xsi:type="dcterms:W3CDTF">2019-01-15T18:59:25Z</dcterms:created>
  <dcterms:modified xsi:type="dcterms:W3CDTF">2021-06-08T17:52:21Z</dcterms:modified>
  <cp:category/>
  <cp:version/>
  <cp:contentType/>
  <cp:contentStatus/>
</cp:coreProperties>
</file>